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Форма 3_2022" sheetId="1" r:id="rId1"/>
  </sheets>
  <definedNames>
    <definedName name="_xlnm.Print_Titles" localSheetId="0">'Форма 3_2022'!$8:$9</definedName>
    <definedName name="_xlnm.Print_Area" localSheetId="0">'Форма 3_2022'!$A$1:$I$73</definedName>
  </definedNames>
  <calcPr fullCalcOnLoad="1"/>
</workbook>
</file>

<file path=xl/sharedStrings.xml><?xml version="1.0" encoding="utf-8"?>
<sst xmlns="http://schemas.openxmlformats.org/spreadsheetml/2006/main" count="71" uniqueCount="50">
  <si>
    <t>Объем финансирования за отчетный период</t>
  </si>
  <si>
    <t>Подпрограмма 2. Переселение граждан из аварийного жилищного фонда и жилых помещений, признанных непригодными для проживания</t>
  </si>
  <si>
    <t>ФИНАНСИРОВАНИЕ ОБЪЕКТОВ КАПИТАЛЬНОГО СТРОИТЕЛЬСТВА (РЕКОНСТРУКЦИИ)</t>
  </si>
  <si>
    <t>тыс. руб.</t>
  </si>
  <si>
    <t>Наименование объектов</t>
  </si>
  <si>
    <t>Стоимость строительства (реконструкции) объекта</t>
  </si>
  <si>
    <t>План на год</t>
  </si>
  <si>
    <t>Выполнено работ за отчетный период</t>
  </si>
  <si>
    <t>Фактическое исполнение за отчетный период</t>
  </si>
  <si>
    <t>Выполнено работ с начала строительства (реконструкции)</t>
  </si>
  <si>
    <t>Фактическое исполнение с начала строительства (реконструкции)</t>
  </si>
  <si>
    <t>местный бюджет</t>
  </si>
  <si>
    <t>областной бюджет</t>
  </si>
  <si>
    <t>№ строки</t>
  </si>
  <si>
    <t>Подпрограмма 1. Благоустройство</t>
  </si>
  <si>
    <t>Приложение № 2</t>
  </si>
  <si>
    <t>Подпрограмма 2. Развитие и модернизация объектов коммунального комплекса Серовского городского округа</t>
  </si>
  <si>
    <t xml:space="preserve">Муниципальная программа «Реализация основных направлений в строительном комплексе на территории Серовского городского округа» на 2021-2024 годы </t>
  </si>
  <si>
    <t>Строительство уличного освещения по ул. Леваневского, в т.ч. ПИР</t>
  </si>
  <si>
    <t>Приобретение объектов в муниципальную собственность:</t>
  </si>
  <si>
    <t>Подпрограмма 3. Развитие и обеспечение сохранности сети автомобильных дорог на территории Серовского городского округа</t>
  </si>
  <si>
    <t>Муниципальная программа «Управление собственностью Серовского городского округа» на 2021-2024 годы</t>
  </si>
  <si>
    <t>Подпрограмма 1. Развитие объектов социальной сферы и обеспечение жильем отдельных категорий граждан</t>
  </si>
  <si>
    <t>Подпрограмма 1. Управление имуществом Серовского городского округа</t>
  </si>
  <si>
    <t>Реконструкция котельной № 6 по адресу: Свердловская область, г.Серов, ул. Каляева, 100</t>
  </si>
  <si>
    <t>Реконструкция магистральной сети 1-ой очереди от территории ПАО "Надеждинский мет.завод" до ТК в районе жилого дома № 173 по ул. Ленина (в т.ч. ПИР)</t>
  </si>
  <si>
    <t>Реконструкция автомобильной дороги по ул.Заславского в т.ч. ПИР</t>
  </si>
  <si>
    <t>Приобретение жилых помещений путем инвестирования в строительство многоквартирного жилого дома</t>
  </si>
  <si>
    <t>Муниципальная программа «Развитие транспорта, дорожного хозяйства и благоустройства на территории Серовского городского округа» на 2021-2024 годы</t>
  </si>
  <si>
    <t>Муниципальная программа «Развитие жилищно-коммунального хозяйства и повышение энергетической эффективности на территории  Серовского городского округа» на 2021-2024 годы</t>
  </si>
  <si>
    <t>ЗА СЧЕТ ВСЕХ ИСТОЧНИКОВ РЕСУРСНОГО ОБЕСПЕЧЕНИЯ ЗА 2022 ГОД</t>
  </si>
  <si>
    <t xml:space="preserve">Реконструкция участка тепловой сети от узла переключения №2 до зданий, расположенных на территории Серовской школы-интернат №2 по ул. Автодорожная, 35,  в т.ч. ПИР </t>
  </si>
  <si>
    <t>Строительство очистных сооружений в п.Красноглинный, в т.ч. ПИР</t>
  </si>
  <si>
    <t>Реконструкция теплового пункта № 17 по ул. Молодежная, 2Б в г. Серове, в т.ч. ПИР</t>
  </si>
  <si>
    <t>Строительство линии уличного освещения в г. Серове по ул. Левый берег Каквы, в т.ч. ПИР</t>
  </si>
  <si>
    <t>Строительство линии уличного освещения в г. Серове по улицам Рабочей Молодежи, Типографская, Калинина, Толмачева, Папанинцев, Я. Свердлова, с границами от ул. Ключевая до ул. Советская , в т.ч. ПИР</t>
  </si>
  <si>
    <t xml:space="preserve"> Строительство уличного освещения по ул.Юго-западная от ул. Каквинская по ул. 1-я Овощная и переулок к д/с №9, по ул. Надеждинская" , в т.ч. ПИР</t>
  </si>
  <si>
    <t>Строительство уличного освещения по ул. Крестьянская, ул. Североуральская, ул. Северная, ул. Луначарского, тул. Рабочая с границами от ул. Победы до ул. Пушкинская , в т.ч. ПИР</t>
  </si>
  <si>
    <t>Строительство линии уличного освещения по ул. Ф.Революции (от ул. Красноармейская до  ул. Ф.Революции, д.№ 109, в т.ч.ПИР</t>
  </si>
  <si>
    <t xml:space="preserve"> Строительство линии уличного освещения в г. Серове по улицам Рабочей Молодежи, Типографская, Калинина, Толмачева, Папанинцев, Я. Свердлова, с границами от ул. Советская до ул. Циолковского,  в т.ч. ПИР</t>
  </si>
  <si>
    <t>Строительство линии уличного освещения в г. Серове по улицам Сталеваров, МОПРА,  в т.ч. ПИР</t>
  </si>
  <si>
    <t>Строительство линии уличного освещения в г. Серове по улице Нахабина , в т.ч. ПИР</t>
  </si>
  <si>
    <t>Строительство улично-дорожной сети мкр.Надеждинский (комплекс I), в т.ч. ПИР</t>
  </si>
  <si>
    <t xml:space="preserve">Строительство объекта "Школа на 1275 мест" (г. Серов, ул. Луначарского, 140) </t>
  </si>
  <si>
    <t>Переселение граждан из аварийного жилищного фонда</t>
  </si>
  <si>
    <t>Фонд содействия реформированию ЖКХ</t>
  </si>
  <si>
    <t>Индивидуальный жилой дом с земельным участком, г. Серов, ул. Энгельса, д. 98а</t>
  </si>
  <si>
    <t>Индивидуальный жилой дом с земельным участком, г. Серов, ул. Энгельса, д. 91</t>
  </si>
  <si>
    <t>Индивидуальный жилой дом с земельным участком, г. Серов, ул. Ленина, 227</t>
  </si>
  <si>
    <t>Развитие уличного освещения, в том числе: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</si>
</sst>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00"/>
    <numFmt numFmtId="170" formatCode="_-* #,##0.000\ _₽_-;\-* #,##0.000\ _₽_-;_-* &quot;-&quot;???\ _₽_-;_-@_-"/>
    <numFmt numFmtId="171" formatCode="_-* #,##0.0\ _₽_-;\-* #,##0.0\ _₽_-;_-* &quot;-&quot;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%"/>
    <numFmt numFmtId="188" formatCode="_-* #,##0.0_р_._-;\-* #,##0.0_р_._-;_-* &quot;-&quot;?_р_._-;_-@_-"/>
    <numFmt numFmtId="189" formatCode="#,##0_ ;\-#,##0\ "/>
    <numFmt numFmtId="190" formatCode="_-* #,##0.00_р_._-;\-* #,##0.00_р_._-;_-* &quot;-&quot;?_р_._-;_-@_-"/>
    <numFmt numFmtId="191" formatCode="_-* #,##0.0&quot;р.&quot;_-;\-* #,##0.0&quot;р.&quot;_-;_-* &quot;-&quot;?&quot;р.&quot;_-;_-@_-"/>
    <numFmt numFmtId="192" formatCode="#,##0.0_ ;\-#,##0.0\ "/>
    <numFmt numFmtId="193" formatCode="0.000%"/>
    <numFmt numFmtId="194" formatCode="_-* #,##0.000_р_._-;\-* #,##0.000_р_._-;_-* &quot;-&quot;???_р_._-;_-@_-"/>
    <numFmt numFmtId="195" formatCode="000000"/>
    <numFmt numFmtId="196" formatCode="#,##0.00&quot;р.&quot;"/>
    <numFmt numFmtId="197" formatCode="#,##0.000"/>
    <numFmt numFmtId="198" formatCode="#,##0.0000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#,##0.0&quot;р.&quot;"/>
    <numFmt numFmtId="216" formatCode="##\ ###\ ##0.00"/>
    <numFmt numFmtId="217" formatCode="mmm/yyyy"/>
    <numFmt numFmtId="218" formatCode="###\ ###\ ##0.00"/>
    <numFmt numFmtId="219" formatCode="#\ ###\ ##0.00"/>
    <numFmt numFmtId="220" formatCode="_-* #,##0.000_р_._-;\-* #,##0.000_р_._-;_-* &quot;-&quot;??_р_._-;_-@_-"/>
    <numFmt numFmtId="221" formatCode="_-* #,##0.0_р_._-;\-* #,##0.0_р_._-;_-* &quot;-&quot;??_р_._-;_-@_-"/>
    <numFmt numFmtId="222" formatCode="_-* #,##0_р_._-;\-* #,##0_р_._-;_-* &quot;-&quot;??_р_._-;_-@_-"/>
    <numFmt numFmtId="223" formatCode="_-* #,##0_р_._-;\-* #,##0_р_._-;_-* &quot;-&quot;?_р_._-;_-@_-"/>
    <numFmt numFmtId="224" formatCode="#,##0.00000"/>
    <numFmt numFmtId="225" formatCode="#,##0.000000"/>
    <numFmt numFmtId="226" formatCode="#,##0.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4"/>
      <name val="Liberation Serif"/>
      <family val="1"/>
    </font>
    <font>
      <sz val="14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6"/>
      <name val="Liberation Serif"/>
      <family val="1"/>
    </font>
    <font>
      <sz val="16"/>
      <color indexed="8"/>
      <name val="Liberation Serif"/>
      <family val="1"/>
    </font>
    <font>
      <b/>
      <sz val="10"/>
      <color indexed="55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1">
      <alignment vertical="top" wrapText="1"/>
      <protection/>
    </xf>
    <xf numFmtId="4" fontId="12" fillId="16" borderId="1">
      <alignment horizontal="right" vertical="top" shrinkToFit="1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21" borderId="2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61">
      <alignment/>
      <protection/>
    </xf>
    <xf numFmtId="0" fontId="7" fillId="0" borderId="1" xfId="57" applyFont="1" applyFill="1" applyBorder="1" applyAlignment="1">
      <alignment horizontal="center" vertical="top" wrapText="1"/>
      <protection/>
    </xf>
    <xf numFmtId="0" fontId="7" fillId="0" borderId="1" xfId="57" applyFont="1" applyBorder="1" applyAlignment="1">
      <alignment horizontal="center" vertical="center" wrapText="1"/>
      <protection/>
    </xf>
    <xf numFmtId="171" fontId="7" fillId="0" borderId="1" xfId="57" applyNumberFormat="1" applyFont="1" applyBorder="1" applyAlignment="1">
      <alignment horizontal="center" vertical="center" wrapText="1"/>
      <protection/>
    </xf>
    <xf numFmtId="0" fontId="7" fillId="0" borderId="1" xfId="57" applyFont="1" applyFill="1" applyBorder="1" applyAlignment="1">
      <alignment horizontal="center" vertical="center" wrapText="1"/>
      <protection/>
    </xf>
    <xf numFmtId="171" fontId="11" fillId="0" borderId="0" xfId="61" applyNumberFormat="1" applyFont="1" applyAlignment="1">
      <alignment vertical="top" wrapText="1"/>
      <protection/>
    </xf>
    <xf numFmtId="0" fontId="8" fillId="0" borderId="0" xfId="61" applyFont="1" applyFill="1" applyAlignment="1">
      <alignment horizontal="center" vertical="top" wrapText="1"/>
      <protection/>
    </xf>
    <xf numFmtId="171" fontId="10" fillId="0" borderId="1" xfId="0" applyNumberFormat="1" applyFont="1" applyBorder="1" applyAlignment="1">
      <alignment vertical="top" wrapText="1"/>
    </xf>
    <xf numFmtId="4" fontId="7" fillId="0" borderId="1" xfId="58" applyNumberFormat="1" applyFont="1" applyFill="1" applyBorder="1" applyAlignment="1">
      <alignment vertical="top" wrapText="1"/>
      <protection/>
    </xf>
    <xf numFmtId="0" fontId="7" fillId="0" borderId="1" xfId="0" applyFont="1" applyBorder="1" applyAlignment="1">
      <alignment vertical="top" wrapText="1"/>
    </xf>
    <xf numFmtId="4" fontId="7" fillId="0" borderId="1" xfId="58" applyNumberFormat="1" applyFont="1" applyBorder="1" applyAlignment="1">
      <alignment vertical="top"/>
      <protection/>
    </xf>
    <xf numFmtId="4" fontId="7" fillId="0" borderId="1" xfId="57" applyNumberFormat="1" applyFont="1" applyBorder="1" applyAlignment="1">
      <alignment vertical="top" wrapText="1"/>
      <protection/>
    </xf>
    <xf numFmtId="0" fontId="7" fillId="0" borderId="1" xfId="33" applyFont="1" applyFill="1" applyBorder="1" applyAlignment="1" applyProtection="1">
      <alignment vertical="top" wrapText="1"/>
      <protection/>
    </xf>
    <xf numFmtId="4" fontId="7" fillId="0" borderId="1" xfId="57" applyNumberFormat="1" applyFont="1" applyBorder="1" applyAlignment="1">
      <alignment vertical="top"/>
      <protection/>
    </xf>
    <xf numFmtId="171" fontId="8" fillId="0" borderId="1" xfId="61" applyNumberFormat="1" applyFont="1" applyBorder="1" applyAlignment="1">
      <alignment vertical="top" wrapText="1"/>
      <protection/>
    </xf>
    <xf numFmtId="0" fontId="8" fillId="0" borderId="0" xfId="61" applyFont="1" applyAlignment="1">
      <alignment vertical="top" wrapText="1"/>
      <protection/>
    </xf>
    <xf numFmtId="171" fontId="10" fillId="0" borderId="1" xfId="58" applyNumberFormat="1" applyFont="1" applyBorder="1" applyAlignment="1">
      <alignment vertical="top"/>
      <protection/>
    </xf>
    <xf numFmtId="171" fontId="10" fillId="0" borderId="1" xfId="57" applyNumberFormat="1" applyFont="1" applyBorder="1" applyAlignment="1">
      <alignment vertical="top"/>
      <protection/>
    </xf>
    <xf numFmtId="171" fontId="10" fillId="0" borderId="1" xfId="59" applyNumberFormat="1" applyFont="1" applyFill="1" applyBorder="1" applyAlignment="1">
      <alignment vertical="top" wrapText="1"/>
      <protection/>
    </xf>
    <xf numFmtId="171" fontId="10" fillId="0" borderId="1" xfId="57" applyNumberFormat="1" applyFont="1" applyBorder="1" applyAlignment="1">
      <alignment vertical="top" wrapText="1"/>
      <protection/>
    </xf>
    <xf numFmtId="171" fontId="11" fillId="0" borderId="1" xfId="59" applyNumberFormat="1" applyFont="1" applyBorder="1" applyAlignment="1">
      <alignment vertical="top"/>
      <protection/>
    </xf>
    <xf numFmtId="171" fontId="10" fillId="0" borderId="1" xfId="34" applyNumberFormat="1" applyFont="1" applyFill="1" applyBorder="1" applyAlignment="1" applyProtection="1">
      <alignment vertical="top" shrinkToFit="1"/>
      <protection/>
    </xf>
    <xf numFmtId="171" fontId="10" fillId="0" borderId="1" xfId="60" applyNumberFormat="1" applyFont="1" applyBorder="1" applyAlignment="1">
      <alignment vertical="top"/>
      <protection/>
    </xf>
    <xf numFmtId="171" fontId="10" fillId="0" borderId="1" xfId="60" applyNumberFormat="1" applyFont="1" applyFill="1" applyBorder="1" applyAlignment="1">
      <alignment vertical="top"/>
      <protection/>
    </xf>
    <xf numFmtId="171" fontId="32" fillId="0" borderId="1" xfId="0" applyNumberFormat="1" applyFont="1" applyFill="1" applyBorder="1" applyAlignment="1">
      <alignment vertical="top" wrapText="1"/>
    </xf>
    <xf numFmtId="171" fontId="11" fillId="0" borderId="1" xfId="58" applyNumberFormat="1" applyFont="1" applyFill="1" applyBorder="1" applyAlignment="1">
      <alignment vertical="top"/>
      <protection/>
    </xf>
    <xf numFmtId="4" fontId="8" fillId="0" borderId="1" xfId="57" applyNumberFormat="1" applyFont="1" applyBorder="1" applyAlignment="1">
      <alignment vertical="top" wrapText="1"/>
      <protection/>
    </xf>
    <xf numFmtId="4" fontId="8" fillId="0" borderId="1" xfId="59" applyNumberFormat="1" applyFont="1" applyBorder="1" applyAlignment="1">
      <alignment vertical="top" wrapText="1"/>
      <protection/>
    </xf>
    <xf numFmtId="171" fontId="10" fillId="0" borderId="1" xfId="71" applyNumberFormat="1" applyFont="1" applyBorder="1" applyAlignment="1">
      <alignment vertical="top"/>
    </xf>
    <xf numFmtId="4" fontId="7" fillId="0" borderId="1" xfId="60" applyNumberFormat="1" applyFont="1" applyBorder="1" applyAlignment="1">
      <alignment vertical="top" wrapText="1"/>
      <protection/>
    </xf>
    <xf numFmtId="0" fontId="7" fillId="0" borderId="1" xfId="60" applyFont="1" applyBorder="1" applyAlignment="1">
      <alignment vertical="top" wrapText="1"/>
      <protection/>
    </xf>
    <xf numFmtId="171" fontId="10" fillId="0" borderId="1" xfId="60" applyNumberFormat="1" applyFont="1" applyBorder="1" applyAlignment="1">
      <alignment vertical="top"/>
      <protection/>
    </xf>
    <xf numFmtId="4" fontId="7" fillId="0" borderId="1" xfId="57" applyNumberFormat="1" applyFont="1" applyFill="1" applyBorder="1" applyAlignment="1">
      <alignment vertical="top" wrapText="1"/>
      <protection/>
    </xf>
    <xf numFmtId="0" fontId="6" fillId="25" borderId="1" xfId="57" applyFont="1" applyFill="1" applyBorder="1" applyAlignment="1">
      <alignment horizontal="center" vertical="top" wrapText="1"/>
      <protection/>
    </xf>
    <xf numFmtId="0" fontId="7" fillId="25" borderId="1" xfId="0" applyFont="1" applyFill="1" applyBorder="1" applyAlignment="1">
      <alignment horizontal="center" vertical="top" wrapText="1"/>
    </xf>
    <xf numFmtId="0" fontId="6" fillId="26" borderId="1" xfId="57" applyFont="1" applyFill="1" applyBorder="1" applyAlignment="1">
      <alignment horizontal="center" vertical="top" wrapText="1"/>
      <protection/>
    </xf>
    <xf numFmtId="0" fontId="6" fillId="0" borderId="0" xfId="57" applyFont="1" applyAlignment="1">
      <alignment horizontal="center" vertical="center" wrapText="1"/>
      <protection/>
    </xf>
    <xf numFmtId="0" fontId="7" fillId="0" borderId="11" xfId="57" applyFont="1" applyBorder="1" applyAlignment="1">
      <alignment horizontal="right" vertical="center" wrapText="1"/>
      <protection/>
    </xf>
    <xf numFmtId="0" fontId="7" fillId="0" borderId="11" xfId="0" applyFont="1" applyBorder="1" applyAlignment="1">
      <alignment horizontal="right" vertical="center" wrapText="1"/>
    </xf>
    <xf numFmtId="0" fontId="6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 horizontal="right" vertical="top" wrapText="1"/>
      <protection/>
    </xf>
    <xf numFmtId="171" fontId="9" fillId="25" borderId="1" xfId="61" applyNumberFormat="1" applyFont="1" applyFill="1" applyBorder="1" applyAlignment="1">
      <alignment horizontal="center" vertical="top" wrapText="1"/>
      <protection/>
    </xf>
    <xf numFmtId="171" fontId="31" fillId="25" borderId="1" xfId="0" applyNumberFormat="1" applyFont="1" applyFill="1" applyBorder="1" applyAlignment="1">
      <alignment horizontal="center" vertical="top" wrapText="1"/>
    </xf>
    <xf numFmtId="171" fontId="9" fillId="26" borderId="1" xfId="61" applyNumberFormat="1" applyFont="1" applyFill="1" applyBorder="1" applyAlignment="1">
      <alignment horizontal="center" vertical="top" wrapText="1"/>
      <protection/>
    </xf>
    <xf numFmtId="171" fontId="31" fillId="26" borderId="1" xfId="0" applyNumberFormat="1" applyFont="1" applyFill="1" applyBorder="1" applyAlignment="1">
      <alignment horizontal="center" vertical="top" wrapText="1"/>
    </xf>
    <xf numFmtId="171" fontId="9" fillId="25" borderId="1" xfId="61" applyNumberFormat="1" applyFont="1" applyFill="1" applyBorder="1" applyAlignment="1">
      <alignment horizontal="center" vertical="top" wrapText="1"/>
      <protection/>
    </xf>
    <xf numFmtId="171" fontId="30" fillId="25" borderId="1" xfId="0" applyNumberFormat="1" applyFont="1" applyFill="1" applyBorder="1" applyAlignment="1">
      <alignment horizontal="center" vertical="top" wrapText="1"/>
    </xf>
    <xf numFmtId="171" fontId="6" fillId="26" borderId="1" xfId="62" applyNumberFormat="1" applyFont="1" applyFill="1" applyBorder="1" applyAlignment="1">
      <alignment horizontal="center" vertical="top" wrapText="1"/>
      <protection/>
    </xf>
    <xf numFmtId="171" fontId="9" fillId="26" borderId="1" xfId="63" applyNumberFormat="1" applyFont="1" applyFill="1" applyBorder="1" applyAlignment="1">
      <alignment horizontal="center" vertical="top" wrapText="1"/>
      <protection/>
    </xf>
    <xf numFmtId="4" fontId="6" fillId="26" borderId="1" xfId="57" applyNumberFormat="1" applyFont="1" applyFill="1" applyBorder="1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10+Отчет+за+2022+г+ЖКХ" xfId="58"/>
    <cellStyle name="Обычный_11+Отчет+за+2022+гБлДорСоц+от+СВОД" xfId="59"/>
    <cellStyle name="Обычный_12+Отчет+за+2022+г+Стройка++СВОД" xfId="60"/>
    <cellStyle name="Обычный_ЖКХ" xfId="61"/>
    <cellStyle name="Обычный_Отчет за 6 мес. 2020 гБлДорСоц от 09.07.20" xfId="62"/>
    <cellStyle name="Обычный_Отчет+за+6+мес.+2021+г+Стройка+от+19.07.2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75" zoomScaleNormal="85" zoomScaleSheetLayoutView="75" workbookViewId="0" topLeftCell="A11">
      <selection activeCell="A67" sqref="A67"/>
    </sheetView>
  </sheetViews>
  <sheetFormatPr defaultColWidth="9.00390625" defaultRowHeight="12.75"/>
  <cols>
    <col min="1" max="1" width="9.125" style="7" customWidth="1"/>
    <col min="2" max="2" width="64.625" style="16" customWidth="1"/>
    <col min="3" max="3" width="23.00390625" style="6" customWidth="1"/>
    <col min="4" max="5" width="17.75390625" style="6" customWidth="1"/>
    <col min="6" max="6" width="21.875" style="6" customWidth="1"/>
    <col min="7" max="7" width="20.875" style="6" customWidth="1"/>
    <col min="8" max="8" width="21.125" style="6" customWidth="1"/>
    <col min="9" max="9" width="22.375" style="6" customWidth="1"/>
    <col min="10" max="16384" width="9.125" style="1" customWidth="1"/>
  </cols>
  <sheetData>
    <row r="1" spans="1:9" ht="12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ht="18">
      <c r="A2" s="41" t="s">
        <v>15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8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ht="18" customHeight="1">
      <c r="A5" s="37" t="s">
        <v>30</v>
      </c>
      <c r="B5" s="37"/>
      <c r="C5" s="37"/>
      <c r="D5" s="37"/>
      <c r="E5" s="37"/>
      <c r="F5" s="37"/>
      <c r="G5" s="37"/>
      <c r="H5" s="37"/>
      <c r="I5" s="37"/>
    </row>
    <row r="6" spans="1:9" ht="11.25" customHeight="1">
      <c r="A6" s="37"/>
      <c r="B6" s="37"/>
      <c r="C6" s="37"/>
      <c r="D6" s="37"/>
      <c r="E6" s="37"/>
      <c r="F6" s="37"/>
      <c r="G6" s="37"/>
      <c r="H6" s="37"/>
      <c r="I6" s="37"/>
    </row>
    <row r="7" spans="1:9" ht="18" customHeight="1">
      <c r="A7" s="38" t="s">
        <v>3</v>
      </c>
      <c r="B7" s="39"/>
      <c r="C7" s="39"/>
      <c r="D7" s="39"/>
      <c r="E7" s="39"/>
      <c r="F7" s="39"/>
      <c r="G7" s="39"/>
      <c r="H7" s="39"/>
      <c r="I7" s="39"/>
    </row>
    <row r="8" spans="1:9" ht="90">
      <c r="A8" s="5" t="s">
        <v>13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0</v>
      </c>
      <c r="G8" s="4" t="s">
        <v>8</v>
      </c>
      <c r="H8" s="4" t="s">
        <v>9</v>
      </c>
      <c r="I8" s="4" t="s">
        <v>10</v>
      </c>
    </row>
    <row r="9" spans="1:9" ht="18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4.25" customHeight="1">
      <c r="A10" s="2">
        <v>1</v>
      </c>
      <c r="B10" s="34" t="s">
        <v>29</v>
      </c>
      <c r="C10" s="35"/>
      <c r="D10" s="35"/>
      <c r="E10" s="35"/>
      <c r="F10" s="35"/>
      <c r="G10" s="35"/>
      <c r="H10" s="35"/>
      <c r="I10" s="35"/>
    </row>
    <row r="11" spans="1:9" ht="24.75" customHeight="1">
      <c r="A11" s="2">
        <v>2</v>
      </c>
      <c r="B11" s="36" t="s">
        <v>16</v>
      </c>
      <c r="C11" s="36"/>
      <c r="D11" s="36"/>
      <c r="E11" s="36"/>
      <c r="F11" s="36"/>
      <c r="G11" s="36"/>
      <c r="H11" s="36"/>
      <c r="I11" s="36"/>
    </row>
    <row r="12" spans="1:9" ht="58.5" customHeight="1">
      <c r="A12" s="2">
        <v>3</v>
      </c>
      <c r="B12" s="12" t="s">
        <v>25</v>
      </c>
      <c r="C12" s="17">
        <f aca="true" t="shared" si="0" ref="C12:I12">SUM(C13:C13)</f>
        <v>122115.074</v>
      </c>
      <c r="D12" s="17">
        <f t="shared" si="0"/>
        <v>386.12</v>
      </c>
      <c r="E12" s="17">
        <f t="shared" si="0"/>
        <v>386.123</v>
      </c>
      <c r="F12" s="17">
        <f t="shared" si="0"/>
        <v>386.123</v>
      </c>
      <c r="G12" s="17">
        <f t="shared" si="0"/>
        <v>386.123</v>
      </c>
      <c r="H12" s="17">
        <f t="shared" si="0"/>
        <v>32216.307</v>
      </c>
      <c r="I12" s="17">
        <f t="shared" si="0"/>
        <v>32216.307</v>
      </c>
    </row>
    <row r="13" spans="1:9" ht="20.25">
      <c r="A13" s="2">
        <v>4</v>
      </c>
      <c r="B13" s="11" t="s">
        <v>11</v>
      </c>
      <c r="C13" s="17">
        <f>1700+30130.184+90284.89</f>
        <v>122115.074</v>
      </c>
      <c r="D13" s="17">
        <v>386.12</v>
      </c>
      <c r="E13" s="17">
        <v>386.123</v>
      </c>
      <c r="F13" s="17">
        <v>386.123</v>
      </c>
      <c r="G13" s="17">
        <v>386.123</v>
      </c>
      <c r="H13" s="17">
        <f>1700+30130.184+E13</f>
        <v>32216.307</v>
      </c>
      <c r="I13" s="17">
        <f>1700+30130.184+F13</f>
        <v>32216.307</v>
      </c>
    </row>
    <row r="14" spans="1:9" ht="36">
      <c r="A14" s="2">
        <v>5</v>
      </c>
      <c r="B14" s="9" t="s">
        <v>24</v>
      </c>
      <c r="C14" s="17">
        <f aca="true" t="shared" si="1" ref="C14:I14">SUM(C15:C15)</f>
        <v>183317</v>
      </c>
      <c r="D14" s="17">
        <f t="shared" si="1"/>
        <v>114007.78</v>
      </c>
      <c r="E14" s="17">
        <f t="shared" si="1"/>
        <v>113631.93</v>
      </c>
      <c r="F14" s="17">
        <f t="shared" si="1"/>
        <v>113631.93</v>
      </c>
      <c r="G14" s="17">
        <f t="shared" si="1"/>
        <v>113631.93</v>
      </c>
      <c r="H14" s="17">
        <f t="shared" si="1"/>
        <v>123884.81099999999</v>
      </c>
      <c r="I14" s="17">
        <f t="shared" si="1"/>
        <v>123884.81099999999</v>
      </c>
    </row>
    <row r="15" spans="1:9" ht="20.25">
      <c r="A15" s="2">
        <v>6</v>
      </c>
      <c r="B15" s="11" t="s">
        <v>11</v>
      </c>
      <c r="C15" s="26">
        <v>183317</v>
      </c>
      <c r="D15" s="17">
        <v>114007.78</v>
      </c>
      <c r="E15" s="17">
        <v>113631.93</v>
      </c>
      <c r="F15" s="17">
        <v>113631.93</v>
      </c>
      <c r="G15" s="17">
        <v>113631.93</v>
      </c>
      <c r="H15" s="17">
        <f>10252.881+E15</f>
        <v>123884.81099999999</v>
      </c>
      <c r="I15" s="17">
        <f>10252.881+F15</f>
        <v>123884.81099999999</v>
      </c>
    </row>
    <row r="16" spans="1:9" ht="72">
      <c r="A16" s="2">
        <v>7</v>
      </c>
      <c r="B16" s="12" t="s">
        <v>31</v>
      </c>
      <c r="C16" s="17">
        <f aca="true" t="shared" si="2" ref="C16:I16">SUM(C17:C17)</f>
        <v>550</v>
      </c>
      <c r="D16" s="17">
        <f t="shared" si="2"/>
        <v>550</v>
      </c>
      <c r="E16" s="17">
        <f t="shared" si="2"/>
        <v>550</v>
      </c>
      <c r="F16" s="17">
        <f t="shared" si="2"/>
        <v>550</v>
      </c>
      <c r="G16" s="17">
        <f t="shared" si="2"/>
        <v>550</v>
      </c>
      <c r="H16" s="17">
        <f t="shared" si="2"/>
        <v>550</v>
      </c>
      <c r="I16" s="17">
        <f t="shared" si="2"/>
        <v>550</v>
      </c>
    </row>
    <row r="17" spans="1:9" ht="20.25">
      <c r="A17" s="2">
        <v>8</v>
      </c>
      <c r="B17" s="11" t="s">
        <v>11</v>
      </c>
      <c r="C17" s="17">
        <v>550</v>
      </c>
      <c r="D17" s="17">
        <v>550</v>
      </c>
      <c r="E17" s="17">
        <v>550</v>
      </c>
      <c r="F17" s="17">
        <v>550</v>
      </c>
      <c r="G17" s="17">
        <v>550</v>
      </c>
      <c r="H17" s="17">
        <f>E17</f>
        <v>550</v>
      </c>
      <c r="I17" s="17">
        <f>F17</f>
        <v>550</v>
      </c>
    </row>
    <row r="18" spans="1:9" ht="36">
      <c r="A18" s="2">
        <v>9</v>
      </c>
      <c r="B18" s="12" t="s">
        <v>32</v>
      </c>
      <c r="C18" s="17">
        <f aca="true" t="shared" si="3" ref="C18:I18">SUM(C19:C19)</f>
        <v>75402.59999999999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4145.759</v>
      </c>
      <c r="I18" s="17">
        <f t="shared" si="3"/>
        <v>4145.759</v>
      </c>
    </row>
    <row r="19" spans="1:9" ht="20.25">
      <c r="A19" s="2">
        <v>10</v>
      </c>
      <c r="B19" s="11" t="s">
        <v>11</v>
      </c>
      <c r="C19" s="17">
        <f>71256.84+4145.76</f>
        <v>75402.59999999999</v>
      </c>
      <c r="D19" s="17"/>
      <c r="E19" s="17"/>
      <c r="F19" s="17"/>
      <c r="G19" s="17"/>
      <c r="H19" s="17">
        <f>4145.759+E19</f>
        <v>4145.759</v>
      </c>
      <c r="I19" s="17">
        <f>4145.759+F19</f>
        <v>4145.759</v>
      </c>
    </row>
    <row r="20" spans="1:9" ht="36">
      <c r="A20" s="2">
        <v>11</v>
      </c>
      <c r="B20" s="12" t="s">
        <v>33</v>
      </c>
      <c r="C20" s="17">
        <f aca="true" t="shared" si="4" ref="C20:I20">SUM(C21:C21)</f>
        <v>601.63</v>
      </c>
      <c r="D20" s="17">
        <f t="shared" si="4"/>
        <v>601.63</v>
      </c>
      <c r="E20" s="17">
        <f t="shared" si="4"/>
        <v>601.63</v>
      </c>
      <c r="F20" s="17">
        <f t="shared" si="4"/>
        <v>601.63</v>
      </c>
      <c r="G20" s="17">
        <f t="shared" si="4"/>
        <v>601.63</v>
      </c>
      <c r="H20" s="17">
        <f t="shared" si="4"/>
        <v>601.63</v>
      </c>
      <c r="I20" s="17">
        <f t="shared" si="4"/>
        <v>601.63</v>
      </c>
    </row>
    <row r="21" spans="1:9" ht="20.25">
      <c r="A21" s="2">
        <v>12</v>
      </c>
      <c r="B21" s="11" t="s">
        <v>11</v>
      </c>
      <c r="C21" s="17">
        <v>601.63</v>
      </c>
      <c r="D21" s="17">
        <v>601.63</v>
      </c>
      <c r="E21" s="17">
        <v>601.63</v>
      </c>
      <c r="F21" s="17">
        <v>601.63</v>
      </c>
      <c r="G21" s="17">
        <v>601.63</v>
      </c>
      <c r="H21" s="17">
        <v>601.63</v>
      </c>
      <c r="I21" s="17">
        <v>601.63</v>
      </c>
    </row>
    <row r="22" spans="1:9" ht="20.25" customHeight="1">
      <c r="A22" s="2">
        <v>13</v>
      </c>
      <c r="B22" s="46" t="s">
        <v>28</v>
      </c>
      <c r="C22" s="47"/>
      <c r="D22" s="47"/>
      <c r="E22" s="47"/>
      <c r="F22" s="47"/>
      <c r="G22" s="47"/>
      <c r="H22" s="47"/>
      <c r="I22" s="47"/>
    </row>
    <row r="23" spans="1:9" ht="18">
      <c r="A23" s="2">
        <v>14</v>
      </c>
      <c r="B23" s="48" t="s">
        <v>14</v>
      </c>
      <c r="C23" s="48"/>
      <c r="D23" s="48"/>
      <c r="E23" s="48"/>
      <c r="F23" s="48"/>
      <c r="G23" s="48"/>
      <c r="H23" s="48"/>
      <c r="I23" s="48"/>
    </row>
    <row r="24" spans="1:9" ht="20.25">
      <c r="A24" s="2">
        <v>15</v>
      </c>
      <c r="B24" s="27" t="s">
        <v>49</v>
      </c>
      <c r="C24" s="18">
        <f>C25</f>
        <v>12105.342999999997</v>
      </c>
      <c r="D24" s="18">
        <f aca="true" t="shared" si="5" ref="D24:I24">D25</f>
        <v>11308.644999999999</v>
      </c>
      <c r="E24" s="18">
        <f t="shared" si="5"/>
        <v>10814.324</v>
      </c>
      <c r="F24" s="18">
        <f t="shared" si="5"/>
        <v>10814.324</v>
      </c>
      <c r="G24" s="18">
        <f t="shared" si="5"/>
        <v>10814.324</v>
      </c>
      <c r="H24" s="18">
        <f t="shared" si="5"/>
        <v>11611.022</v>
      </c>
      <c r="I24" s="18">
        <f t="shared" si="5"/>
        <v>11611.022</v>
      </c>
    </row>
    <row r="25" spans="1:9" ht="20.25">
      <c r="A25" s="2">
        <v>16</v>
      </c>
      <c r="B25" s="14" t="s">
        <v>11</v>
      </c>
      <c r="C25" s="19">
        <f aca="true" t="shared" si="6" ref="C25:I25">C27+C29+C31+C33+C35+C37+C39+C41+C43</f>
        <v>12105.342999999997</v>
      </c>
      <c r="D25" s="19">
        <f t="shared" si="6"/>
        <v>11308.644999999999</v>
      </c>
      <c r="E25" s="19">
        <f t="shared" si="6"/>
        <v>10814.324</v>
      </c>
      <c r="F25" s="19">
        <f t="shared" si="6"/>
        <v>10814.324</v>
      </c>
      <c r="G25" s="19">
        <f t="shared" si="6"/>
        <v>10814.324</v>
      </c>
      <c r="H25" s="19">
        <f t="shared" si="6"/>
        <v>11611.022</v>
      </c>
      <c r="I25" s="19">
        <f t="shared" si="6"/>
        <v>11611.022</v>
      </c>
    </row>
    <row r="26" spans="1:9" ht="36">
      <c r="A26" s="2">
        <v>17</v>
      </c>
      <c r="B26" s="28" t="s">
        <v>34</v>
      </c>
      <c r="C26" s="18">
        <f aca="true" t="shared" si="7" ref="C26:I26">C27</f>
        <v>440</v>
      </c>
      <c r="D26" s="18">
        <f t="shared" si="7"/>
        <v>440</v>
      </c>
      <c r="E26" s="18">
        <f t="shared" si="7"/>
        <v>346.95</v>
      </c>
      <c r="F26" s="18">
        <f t="shared" si="7"/>
        <v>346.95</v>
      </c>
      <c r="G26" s="18">
        <f t="shared" si="7"/>
        <v>346.95</v>
      </c>
      <c r="H26" s="18">
        <f t="shared" si="7"/>
        <v>346.95</v>
      </c>
      <c r="I26" s="18">
        <f t="shared" si="7"/>
        <v>346.95</v>
      </c>
    </row>
    <row r="27" spans="1:9" ht="20.25">
      <c r="A27" s="2">
        <v>18</v>
      </c>
      <c r="B27" s="14" t="s">
        <v>11</v>
      </c>
      <c r="C27" s="21">
        <v>440</v>
      </c>
      <c r="D27" s="21">
        <v>440</v>
      </c>
      <c r="E27" s="22">
        <v>346.95</v>
      </c>
      <c r="F27" s="22">
        <v>346.95</v>
      </c>
      <c r="G27" s="22">
        <v>346.95</v>
      </c>
      <c r="H27" s="20">
        <f>E27</f>
        <v>346.95</v>
      </c>
      <c r="I27" s="20">
        <f>F27</f>
        <v>346.95</v>
      </c>
    </row>
    <row r="28" spans="1:9" ht="90">
      <c r="A28" s="2">
        <v>19</v>
      </c>
      <c r="B28" s="28" t="s">
        <v>35</v>
      </c>
      <c r="C28" s="18">
        <f aca="true" t="shared" si="8" ref="C28:I28">C29</f>
        <v>705.42</v>
      </c>
      <c r="D28" s="18">
        <f t="shared" si="8"/>
        <v>705.42</v>
      </c>
      <c r="E28" s="18">
        <f t="shared" si="8"/>
        <v>705.42</v>
      </c>
      <c r="F28" s="18">
        <f t="shared" si="8"/>
        <v>705.42</v>
      </c>
      <c r="G28" s="18">
        <f t="shared" si="8"/>
        <v>705.42</v>
      </c>
      <c r="H28" s="18">
        <f t="shared" si="8"/>
        <v>705.42</v>
      </c>
      <c r="I28" s="18">
        <f t="shared" si="8"/>
        <v>705.42</v>
      </c>
    </row>
    <row r="29" spans="1:9" ht="20.25">
      <c r="A29" s="2">
        <v>20</v>
      </c>
      <c r="B29" s="14" t="s">
        <v>11</v>
      </c>
      <c r="C29" s="21">
        <v>705.42</v>
      </c>
      <c r="D29" s="21">
        <v>705.42</v>
      </c>
      <c r="E29" s="22">
        <v>705.42</v>
      </c>
      <c r="F29" s="22">
        <v>705.42</v>
      </c>
      <c r="G29" s="22">
        <v>705.42</v>
      </c>
      <c r="H29" s="20">
        <f>E29</f>
        <v>705.42</v>
      </c>
      <c r="I29" s="20">
        <f>F29</f>
        <v>705.42</v>
      </c>
    </row>
    <row r="30" spans="1:9" ht="59.25" customHeight="1">
      <c r="A30" s="2">
        <v>21</v>
      </c>
      <c r="B30" s="28" t="s">
        <v>36</v>
      </c>
      <c r="C30" s="18">
        <f aca="true" t="shared" si="9" ref="C30:I30">C31</f>
        <v>2798.02</v>
      </c>
      <c r="D30" s="18">
        <f t="shared" si="9"/>
        <v>2523.92</v>
      </c>
      <c r="E30" s="18">
        <f t="shared" si="9"/>
        <v>2523.92</v>
      </c>
      <c r="F30" s="18">
        <f t="shared" si="9"/>
        <v>2523.92</v>
      </c>
      <c r="G30" s="18">
        <f t="shared" si="9"/>
        <v>2523.92</v>
      </c>
      <c r="H30" s="18">
        <f t="shared" si="9"/>
        <v>2798.02</v>
      </c>
      <c r="I30" s="18">
        <f t="shared" si="9"/>
        <v>2798.02</v>
      </c>
    </row>
    <row r="31" spans="1:9" ht="20.25">
      <c r="A31" s="2">
        <v>22</v>
      </c>
      <c r="B31" s="14" t="s">
        <v>11</v>
      </c>
      <c r="C31" s="21">
        <v>2798.02</v>
      </c>
      <c r="D31" s="21">
        <v>2523.92</v>
      </c>
      <c r="E31" s="22">
        <v>2523.92</v>
      </c>
      <c r="F31" s="22">
        <v>2523.92</v>
      </c>
      <c r="G31" s="22">
        <v>2523.92</v>
      </c>
      <c r="H31" s="20">
        <f>274.1+E31</f>
        <v>2798.02</v>
      </c>
      <c r="I31" s="20">
        <f>274.1+F31</f>
        <v>2798.02</v>
      </c>
    </row>
    <row r="32" spans="1:9" ht="72">
      <c r="A32" s="2">
        <v>23</v>
      </c>
      <c r="B32" s="28" t="s">
        <v>37</v>
      </c>
      <c r="C32" s="18">
        <f aca="true" t="shared" si="10" ref="C32:I32">C33</f>
        <v>3442.008</v>
      </c>
      <c r="D32" s="18">
        <f t="shared" si="10"/>
        <v>3100</v>
      </c>
      <c r="E32" s="18">
        <f t="shared" si="10"/>
        <v>3067.47</v>
      </c>
      <c r="F32" s="18">
        <f t="shared" si="10"/>
        <v>3067.47</v>
      </c>
      <c r="G32" s="18">
        <f t="shared" si="10"/>
        <v>3067.47</v>
      </c>
      <c r="H32" s="18">
        <f t="shared" si="10"/>
        <v>3409.4779999999996</v>
      </c>
      <c r="I32" s="18">
        <f t="shared" si="10"/>
        <v>3409.4779999999996</v>
      </c>
    </row>
    <row r="33" spans="1:9" ht="20.25">
      <c r="A33" s="2">
        <v>24</v>
      </c>
      <c r="B33" s="14" t="s">
        <v>11</v>
      </c>
      <c r="C33" s="21">
        <f>342.008+D33</f>
        <v>3442.008</v>
      </c>
      <c r="D33" s="21">
        <v>3100</v>
      </c>
      <c r="E33" s="22">
        <v>3067.47</v>
      </c>
      <c r="F33" s="22">
        <v>3067.47</v>
      </c>
      <c r="G33" s="22">
        <v>3067.47</v>
      </c>
      <c r="H33" s="21">
        <f>342.008+E33</f>
        <v>3409.4779999999996</v>
      </c>
      <c r="I33" s="21">
        <f>342.008+F33</f>
        <v>3409.4779999999996</v>
      </c>
    </row>
    <row r="34" spans="1:9" ht="36">
      <c r="A34" s="2">
        <v>25</v>
      </c>
      <c r="B34" s="28" t="s">
        <v>18</v>
      </c>
      <c r="C34" s="18">
        <f aca="true" t="shared" si="11" ref="C34:I34">C35</f>
        <v>1241.4599999999998</v>
      </c>
      <c r="D34" s="18">
        <f t="shared" si="11"/>
        <v>1060.87</v>
      </c>
      <c r="E34" s="18">
        <f t="shared" si="11"/>
        <v>1060.87</v>
      </c>
      <c r="F34" s="18">
        <f t="shared" si="11"/>
        <v>1060.87</v>
      </c>
      <c r="G34" s="18">
        <f t="shared" si="11"/>
        <v>1060.87</v>
      </c>
      <c r="H34" s="18">
        <f t="shared" si="11"/>
        <v>1241.4599999999998</v>
      </c>
      <c r="I34" s="18">
        <f t="shared" si="11"/>
        <v>1241.4599999999998</v>
      </c>
    </row>
    <row r="35" spans="1:9" ht="20.25">
      <c r="A35" s="2">
        <v>26</v>
      </c>
      <c r="B35" s="14" t="s">
        <v>11</v>
      </c>
      <c r="C35" s="21">
        <f>180.59+D35</f>
        <v>1241.4599999999998</v>
      </c>
      <c r="D35" s="21">
        <v>1060.87</v>
      </c>
      <c r="E35" s="21">
        <v>1060.87</v>
      </c>
      <c r="F35" s="21">
        <v>1060.87</v>
      </c>
      <c r="G35" s="21">
        <v>1060.87</v>
      </c>
      <c r="H35" s="21">
        <f>180.59+E35</f>
        <v>1241.4599999999998</v>
      </c>
      <c r="I35" s="21">
        <f>180.59+F35</f>
        <v>1241.4599999999998</v>
      </c>
    </row>
    <row r="36" spans="1:9" ht="54">
      <c r="A36" s="2">
        <v>27</v>
      </c>
      <c r="B36" s="28" t="s">
        <v>38</v>
      </c>
      <c r="C36" s="18">
        <f aca="true" t="shared" si="12" ref="C36:I36">C37</f>
        <v>2179.31</v>
      </c>
      <c r="D36" s="18">
        <f t="shared" si="12"/>
        <v>2179.31</v>
      </c>
      <c r="E36" s="18">
        <f t="shared" si="12"/>
        <v>2179.28</v>
      </c>
      <c r="F36" s="18">
        <f t="shared" si="12"/>
        <v>2179.28</v>
      </c>
      <c r="G36" s="18">
        <f t="shared" si="12"/>
        <v>2179.28</v>
      </c>
      <c r="H36" s="18">
        <f t="shared" si="12"/>
        <v>2179.28</v>
      </c>
      <c r="I36" s="18">
        <f t="shared" si="12"/>
        <v>2179.28</v>
      </c>
    </row>
    <row r="37" spans="1:9" ht="20.25">
      <c r="A37" s="2">
        <v>28</v>
      </c>
      <c r="B37" s="14" t="s">
        <v>11</v>
      </c>
      <c r="C37" s="21">
        <v>2179.31</v>
      </c>
      <c r="D37" s="21">
        <v>2179.31</v>
      </c>
      <c r="E37" s="21">
        <v>2179.28</v>
      </c>
      <c r="F37" s="21">
        <v>2179.28</v>
      </c>
      <c r="G37" s="21">
        <v>2179.28</v>
      </c>
      <c r="H37" s="21">
        <f>E37</f>
        <v>2179.28</v>
      </c>
      <c r="I37" s="21">
        <f>F37</f>
        <v>2179.28</v>
      </c>
    </row>
    <row r="38" spans="1:9" ht="90">
      <c r="A38" s="2">
        <v>29</v>
      </c>
      <c r="B38" s="13" t="s">
        <v>39</v>
      </c>
      <c r="C38" s="18">
        <f aca="true" t="shared" si="13" ref="C38:I38">C39</f>
        <v>378.023</v>
      </c>
      <c r="D38" s="18">
        <f t="shared" si="13"/>
        <v>378.023</v>
      </c>
      <c r="E38" s="18">
        <f t="shared" si="13"/>
        <v>378.023</v>
      </c>
      <c r="F38" s="18">
        <f t="shared" si="13"/>
        <v>378.023</v>
      </c>
      <c r="G38" s="18">
        <f t="shared" si="13"/>
        <v>378.023</v>
      </c>
      <c r="H38" s="18">
        <f t="shared" si="13"/>
        <v>378.023</v>
      </c>
      <c r="I38" s="18">
        <f t="shared" si="13"/>
        <v>378.023</v>
      </c>
    </row>
    <row r="39" spans="1:9" ht="20.25">
      <c r="A39" s="2">
        <v>30</v>
      </c>
      <c r="B39" s="14" t="s">
        <v>11</v>
      </c>
      <c r="C39" s="21">
        <v>378.023</v>
      </c>
      <c r="D39" s="21">
        <v>378.023</v>
      </c>
      <c r="E39" s="21">
        <v>378.023</v>
      </c>
      <c r="F39" s="21">
        <v>378.023</v>
      </c>
      <c r="G39" s="21">
        <v>378.023</v>
      </c>
      <c r="H39" s="21">
        <f>E39</f>
        <v>378.023</v>
      </c>
      <c r="I39" s="21">
        <f>F39</f>
        <v>378.023</v>
      </c>
    </row>
    <row r="40" spans="1:9" ht="36">
      <c r="A40" s="2">
        <v>31</v>
      </c>
      <c r="B40" s="13" t="s">
        <v>40</v>
      </c>
      <c r="C40" s="18">
        <f aca="true" t="shared" si="14" ref="C40:I40">C41</f>
        <v>199.9</v>
      </c>
      <c r="D40" s="18">
        <f t="shared" si="14"/>
        <v>199.9</v>
      </c>
      <c r="E40" s="18">
        <f t="shared" si="14"/>
        <v>199.825</v>
      </c>
      <c r="F40" s="18">
        <f t="shared" si="14"/>
        <v>199.825</v>
      </c>
      <c r="G40" s="18">
        <f t="shared" si="14"/>
        <v>199.825</v>
      </c>
      <c r="H40" s="18">
        <f t="shared" si="14"/>
        <v>199.825</v>
      </c>
      <c r="I40" s="18">
        <f t="shared" si="14"/>
        <v>199.825</v>
      </c>
    </row>
    <row r="41" spans="1:9" ht="20.25">
      <c r="A41" s="2">
        <v>32</v>
      </c>
      <c r="B41" s="14" t="s">
        <v>11</v>
      </c>
      <c r="C41" s="21">
        <v>199.9</v>
      </c>
      <c r="D41" s="21">
        <v>199.9</v>
      </c>
      <c r="E41" s="21">
        <v>199.825</v>
      </c>
      <c r="F41" s="21">
        <v>199.825</v>
      </c>
      <c r="G41" s="21">
        <v>199.825</v>
      </c>
      <c r="H41" s="21">
        <f>E41</f>
        <v>199.825</v>
      </c>
      <c r="I41" s="21">
        <f>F41</f>
        <v>199.825</v>
      </c>
    </row>
    <row r="42" spans="1:9" ht="36">
      <c r="A42" s="2">
        <v>33</v>
      </c>
      <c r="B42" s="13" t="s">
        <v>41</v>
      </c>
      <c r="C42" s="18">
        <f aca="true" t="shared" si="15" ref="C42:I42">C43</f>
        <v>721.202</v>
      </c>
      <c r="D42" s="18">
        <f t="shared" si="15"/>
        <v>721.202</v>
      </c>
      <c r="E42" s="18">
        <f t="shared" si="15"/>
        <v>352.566</v>
      </c>
      <c r="F42" s="18">
        <f t="shared" si="15"/>
        <v>352.566</v>
      </c>
      <c r="G42" s="18">
        <f t="shared" si="15"/>
        <v>352.566</v>
      </c>
      <c r="H42" s="18">
        <f t="shared" si="15"/>
        <v>352.566</v>
      </c>
      <c r="I42" s="18">
        <f t="shared" si="15"/>
        <v>352.566</v>
      </c>
    </row>
    <row r="43" spans="1:9" ht="20.25">
      <c r="A43" s="2">
        <v>34</v>
      </c>
      <c r="B43" s="14" t="s">
        <v>11</v>
      </c>
      <c r="C43" s="21">
        <v>721.202</v>
      </c>
      <c r="D43" s="21">
        <v>721.202</v>
      </c>
      <c r="E43" s="21">
        <v>352.566</v>
      </c>
      <c r="F43" s="21">
        <v>352.566</v>
      </c>
      <c r="G43" s="21">
        <v>352.566</v>
      </c>
      <c r="H43" s="21">
        <f>E43</f>
        <v>352.566</v>
      </c>
      <c r="I43" s="21">
        <f>F43</f>
        <v>352.566</v>
      </c>
    </row>
    <row r="44" spans="1:9" ht="24.75" customHeight="1">
      <c r="A44" s="2">
        <v>35</v>
      </c>
      <c r="B44" s="50" t="s">
        <v>20</v>
      </c>
      <c r="C44" s="50"/>
      <c r="D44" s="50"/>
      <c r="E44" s="50"/>
      <c r="F44" s="50"/>
      <c r="G44" s="50"/>
      <c r="H44" s="50"/>
      <c r="I44" s="50"/>
    </row>
    <row r="45" spans="1:9" ht="36">
      <c r="A45" s="2">
        <v>36</v>
      </c>
      <c r="B45" s="12" t="s">
        <v>26</v>
      </c>
      <c r="C45" s="18">
        <f>C46</f>
        <v>199981.4</v>
      </c>
      <c r="D45" s="18">
        <f aca="true" t="shared" si="16" ref="D45:I45">D46</f>
        <v>44680.41</v>
      </c>
      <c r="E45" s="18">
        <f t="shared" si="16"/>
        <v>44667.26</v>
      </c>
      <c r="F45" s="18">
        <f t="shared" si="16"/>
        <v>44667.26</v>
      </c>
      <c r="G45" s="18">
        <f t="shared" si="16"/>
        <v>44667.26</v>
      </c>
      <c r="H45" s="18">
        <f t="shared" si="16"/>
        <v>66962</v>
      </c>
      <c r="I45" s="18">
        <f t="shared" si="16"/>
        <v>66962</v>
      </c>
    </row>
    <row r="46" spans="1:9" ht="20.25">
      <c r="A46" s="2">
        <v>37</v>
      </c>
      <c r="B46" s="14" t="s">
        <v>11</v>
      </c>
      <c r="C46" s="18">
        <v>199981.4</v>
      </c>
      <c r="D46" s="18">
        <v>44680.41</v>
      </c>
      <c r="E46" s="18">
        <v>44667.26</v>
      </c>
      <c r="F46" s="18">
        <v>44667.26</v>
      </c>
      <c r="G46" s="18">
        <v>44667.26</v>
      </c>
      <c r="H46" s="20">
        <f>22294.74+E46</f>
        <v>66962</v>
      </c>
      <c r="I46" s="20">
        <f>22294.74+F46</f>
        <v>66962</v>
      </c>
    </row>
    <row r="47" spans="1:9" ht="36">
      <c r="A47" s="2">
        <v>38</v>
      </c>
      <c r="B47" s="13" t="s">
        <v>42</v>
      </c>
      <c r="C47" s="18">
        <f>C48</f>
        <v>59363.31</v>
      </c>
      <c r="D47" s="18">
        <f aca="true" t="shared" si="17" ref="D47:I47">D48</f>
        <v>43.78</v>
      </c>
      <c r="E47" s="18">
        <f t="shared" si="17"/>
        <v>43.78</v>
      </c>
      <c r="F47" s="18">
        <f t="shared" si="17"/>
        <v>43.78</v>
      </c>
      <c r="G47" s="18">
        <f t="shared" si="17"/>
        <v>43.78</v>
      </c>
      <c r="H47" s="18">
        <f t="shared" si="17"/>
        <v>43.78</v>
      </c>
      <c r="I47" s="18">
        <f t="shared" si="17"/>
        <v>43.78</v>
      </c>
    </row>
    <row r="48" spans="1:9" ht="20.25">
      <c r="A48" s="2">
        <v>39</v>
      </c>
      <c r="B48" s="14" t="s">
        <v>11</v>
      </c>
      <c r="C48" s="29">
        <v>59363.31</v>
      </c>
      <c r="D48" s="29">
        <v>43.78</v>
      </c>
      <c r="E48" s="18">
        <v>43.78</v>
      </c>
      <c r="F48" s="18">
        <v>43.78</v>
      </c>
      <c r="G48" s="18">
        <v>43.78</v>
      </c>
      <c r="H48" s="20">
        <v>43.78</v>
      </c>
      <c r="I48" s="20">
        <v>43.78</v>
      </c>
    </row>
    <row r="49" spans="1:9" ht="26.25" customHeight="1">
      <c r="A49" s="2">
        <v>40</v>
      </c>
      <c r="B49" s="46" t="s">
        <v>17</v>
      </c>
      <c r="C49" s="47"/>
      <c r="D49" s="47"/>
      <c r="E49" s="47"/>
      <c r="F49" s="47"/>
      <c r="G49" s="47"/>
      <c r="H49" s="47"/>
      <c r="I49" s="47"/>
    </row>
    <row r="50" spans="1:9" ht="29.25" customHeight="1">
      <c r="A50" s="2">
        <v>41</v>
      </c>
      <c r="B50" s="49" t="s">
        <v>22</v>
      </c>
      <c r="C50" s="49"/>
      <c r="D50" s="49"/>
      <c r="E50" s="49"/>
      <c r="F50" s="49"/>
      <c r="G50" s="49"/>
      <c r="H50" s="49"/>
      <c r="I50" s="49"/>
    </row>
    <row r="51" spans="1:9" ht="36">
      <c r="A51" s="2">
        <v>42</v>
      </c>
      <c r="B51" s="30" t="s">
        <v>43</v>
      </c>
      <c r="C51" s="18">
        <f aca="true" t="shared" si="18" ref="C51:I51">C52+C53</f>
        <v>1207762.65</v>
      </c>
      <c r="D51" s="18">
        <f t="shared" si="18"/>
        <v>450119.47920000006</v>
      </c>
      <c r="E51" s="18">
        <f t="shared" si="18"/>
        <v>307529.83999999997</v>
      </c>
      <c r="F51" s="18">
        <f t="shared" si="18"/>
        <v>406841.11</v>
      </c>
      <c r="G51" s="18">
        <f t="shared" si="18"/>
        <v>406841.11</v>
      </c>
      <c r="H51" s="18">
        <f t="shared" si="18"/>
        <v>683023.614</v>
      </c>
      <c r="I51" s="18">
        <f t="shared" si="18"/>
        <v>782334.884</v>
      </c>
    </row>
    <row r="52" spans="1:9" ht="20.25">
      <c r="A52" s="2">
        <v>43</v>
      </c>
      <c r="B52" s="14" t="s">
        <v>11</v>
      </c>
      <c r="C52" s="18">
        <v>113339.51</v>
      </c>
      <c r="D52" s="18">
        <f>4453.046+34859</f>
        <v>39312.046</v>
      </c>
      <c r="E52" s="18">
        <v>39312.05</v>
      </c>
      <c r="F52" s="18">
        <v>39312.05</v>
      </c>
      <c r="G52" s="18">
        <v>39312.05</v>
      </c>
      <c r="H52" s="18">
        <f>5990+3500+15000+2073.4+3000+29562.7+E52</f>
        <v>98438.15000000001</v>
      </c>
      <c r="I52" s="18">
        <f>5990+3500+15000+2073.4+3000+29562.7+F52</f>
        <v>98438.15000000001</v>
      </c>
    </row>
    <row r="53" spans="1:9" ht="20.25">
      <c r="A53" s="2">
        <v>44</v>
      </c>
      <c r="B53" s="12" t="s">
        <v>12</v>
      </c>
      <c r="C53" s="18">
        <v>1094423.14</v>
      </c>
      <c r="D53" s="18">
        <f>313730.7+97076.7332</f>
        <v>410807.4332</v>
      </c>
      <c r="E53" s="18">
        <v>268217.79</v>
      </c>
      <c r="F53" s="18">
        <v>367529.06</v>
      </c>
      <c r="G53" s="18">
        <v>367529.06</v>
      </c>
      <c r="H53" s="18">
        <f>2852.32+88876.38+224638.974+E53</f>
        <v>584585.4639999999</v>
      </c>
      <c r="I53" s="18">
        <f>2852.32+88876.38+224638.974+F53</f>
        <v>683896.7339999999</v>
      </c>
    </row>
    <row r="54" spans="1:9" ht="45" customHeight="1">
      <c r="A54" s="2">
        <v>45</v>
      </c>
      <c r="B54" s="31" t="s">
        <v>27</v>
      </c>
      <c r="C54" s="32">
        <f>10000+20591.6</f>
        <v>30591.6</v>
      </c>
      <c r="D54" s="18">
        <f>D55+D56</f>
        <v>10813</v>
      </c>
      <c r="E54" s="18">
        <f>E55+E56</f>
        <v>10798.57</v>
      </c>
      <c r="F54" s="18">
        <f>F55+F56</f>
        <v>10798.57</v>
      </c>
      <c r="G54" s="18">
        <f>G55+G56</f>
        <v>10798.57</v>
      </c>
      <c r="H54" s="18">
        <v>30577.2</v>
      </c>
      <c r="I54" s="18">
        <v>30577.2</v>
      </c>
    </row>
    <row r="55" spans="1:9" ht="20.25">
      <c r="A55" s="2">
        <v>46</v>
      </c>
      <c r="B55" s="14" t="s">
        <v>11</v>
      </c>
      <c r="C55" s="32"/>
      <c r="D55" s="32">
        <v>6790.2</v>
      </c>
      <c r="E55" s="23">
        <v>6775.77</v>
      </c>
      <c r="F55" s="23">
        <v>6775.77</v>
      </c>
      <c r="G55" s="23">
        <v>6775.77</v>
      </c>
      <c r="H55" s="18"/>
      <c r="I55" s="18"/>
    </row>
    <row r="56" spans="1:9" ht="20.25">
      <c r="A56" s="2">
        <v>47</v>
      </c>
      <c r="B56" s="12" t="s">
        <v>12</v>
      </c>
      <c r="C56" s="32"/>
      <c r="D56" s="23">
        <v>4022.8</v>
      </c>
      <c r="E56" s="23">
        <v>4022.8</v>
      </c>
      <c r="F56" s="23">
        <v>4022.8</v>
      </c>
      <c r="G56" s="23">
        <v>4022.8</v>
      </c>
      <c r="H56" s="18"/>
      <c r="I56" s="18"/>
    </row>
    <row r="57" spans="1:9" ht="25.5" customHeight="1">
      <c r="A57" s="2">
        <v>48</v>
      </c>
      <c r="B57" s="49" t="s">
        <v>1</v>
      </c>
      <c r="C57" s="49"/>
      <c r="D57" s="49"/>
      <c r="E57" s="49"/>
      <c r="F57" s="49"/>
      <c r="G57" s="49"/>
      <c r="H57" s="49"/>
      <c r="I57" s="49"/>
    </row>
    <row r="58" spans="1:9" ht="30" customHeight="1">
      <c r="A58" s="2">
        <v>49</v>
      </c>
      <c r="B58" s="12" t="s">
        <v>44</v>
      </c>
      <c r="C58" s="24">
        <f>(195776620+12121200)/1000-C54</f>
        <v>177306.22</v>
      </c>
      <c r="D58" s="18">
        <f aca="true" t="shared" si="19" ref="D58:I58">D59+D60+D61</f>
        <v>40477.390049999995</v>
      </c>
      <c r="E58" s="18">
        <f t="shared" si="19"/>
        <v>39654.88</v>
      </c>
      <c r="F58" s="18">
        <f t="shared" si="19"/>
        <v>39654.88</v>
      </c>
      <c r="G58" s="18">
        <f t="shared" si="19"/>
        <v>39654.88</v>
      </c>
      <c r="H58" s="18">
        <f t="shared" si="19"/>
        <v>172364.642</v>
      </c>
      <c r="I58" s="18">
        <f t="shared" si="19"/>
        <v>172364.642</v>
      </c>
    </row>
    <row r="59" spans="1:9" ht="20.25">
      <c r="A59" s="2">
        <v>50</v>
      </c>
      <c r="B59" s="14" t="s">
        <v>11</v>
      </c>
      <c r="C59" s="18"/>
      <c r="D59" s="18">
        <f>3205.13991</f>
        <v>3205.13991</v>
      </c>
      <c r="E59" s="18">
        <v>2382.63</v>
      </c>
      <c r="F59" s="18">
        <v>2382.63</v>
      </c>
      <c r="G59" s="18">
        <v>2382.63</v>
      </c>
      <c r="H59" s="18">
        <f>4566.19+3109.62+15424.74+6526.212+E59</f>
        <v>32009.392</v>
      </c>
      <c r="I59" s="18">
        <f>4566.19+3109.62+15424.74+6526.212+F59</f>
        <v>32009.392</v>
      </c>
    </row>
    <row r="60" spans="1:9" ht="20.25">
      <c r="A60" s="2">
        <v>51</v>
      </c>
      <c r="B60" s="12" t="s">
        <v>12</v>
      </c>
      <c r="C60" s="18"/>
      <c r="D60" s="18">
        <v>2695</v>
      </c>
      <c r="E60" s="18">
        <v>2695</v>
      </c>
      <c r="F60" s="18">
        <v>2695</v>
      </c>
      <c r="G60" s="18">
        <v>2695</v>
      </c>
      <c r="H60" s="18">
        <f>4165.7+455.94+13857.72+E60</f>
        <v>21174.36</v>
      </c>
      <c r="I60" s="18">
        <f>4165.7+455.94+13857.72+F60</f>
        <v>21174.36</v>
      </c>
    </row>
    <row r="61" spans="1:9" ht="20.25">
      <c r="A61" s="2">
        <v>52</v>
      </c>
      <c r="B61" s="33" t="s">
        <v>45</v>
      </c>
      <c r="C61" s="18"/>
      <c r="D61" s="18">
        <f>24047.42259+10529.82755</f>
        <v>34577.25014</v>
      </c>
      <c r="E61" s="18">
        <v>34577.25</v>
      </c>
      <c r="F61" s="18">
        <v>34577.25</v>
      </c>
      <c r="G61" s="18">
        <v>34577.25</v>
      </c>
      <c r="H61" s="18">
        <f>14252.27+70351.37+E61</f>
        <v>119180.89</v>
      </c>
      <c r="I61" s="18">
        <f>14252.27+70351.37+F61</f>
        <v>119180.89</v>
      </c>
    </row>
    <row r="62" spans="1:9" ht="18">
      <c r="A62" s="2">
        <v>53</v>
      </c>
      <c r="B62" s="42" t="s">
        <v>21</v>
      </c>
      <c r="C62" s="43"/>
      <c r="D62" s="43"/>
      <c r="E62" s="43"/>
      <c r="F62" s="43"/>
      <c r="G62" s="43"/>
      <c r="H62" s="43"/>
      <c r="I62" s="43"/>
    </row>
    <row r="63" spans="1:9" ht="23.25" customHeight="1">
      <c r="A63" s="2">
        <v>54</v>
      </c>
      <c r="B63" s="44" t="s">
        <v>23</v>
      </c>
      <c r="C63" s="45"/>
      <c r="D63" s="45"/>
      <c r="E63" s="45"/>
      <c r="F63" s="45"/>
      <c r="G63" s="45"/>
      <c r="H63" s="45"/>
      <c r="I63" s="45"/>
    </row>
    <row r="64" spans="1:9" ht="36">
      <c r="A64" s="2">
        <v>55</v>
      </c>
      <c r="B64" s="15" t="s">
        <v>19</v>
      </c>
      <c r="C64" s="25">
        <f>SUM(C65:C67)</f>
        <v>5000</v>
      </c>
      <c r="D64" s="25">
        <f aca="true" t="shared" si="20" ref="D64:I64">SUM(D65:D67)</f>
        <v>5000</v>
      </c>
      <c r="E64" s="25">
        <f t="shared" si="20"/>
        <v>5000</v>
      </c>
      <c r="F64" s="25">
        <f t="shared" si="20"/>
        <v>5000</v>
      </c>
      <c r="G64" s="25">
        <f t="shared" si="20"/>
        <v>5000</v>
      </c>
      <c r="H64" s="25">
        <f t="shared" si="20"/>
        <v>5000</v>
      </c>
      <c r="I64" s="25">
        <f t="shared" si="20"/>
        <v>5000</v>
      </c>
    </row>
    <row r="65" spans="1:9" ht="36">
      <c r="A65" s="2">
        <v>56</v>
      </c>
      <c r="B65" s="10" t="s">
        <v>46</v>
      </c>
      <c r="C65" s="8">
        <v>2250</v>
      </c>
      <c r="D65" s="8">
        <v>2250</v>
      </c>
      <c r="E65" s="8">
        <v>2250</v>
      </c>
      <c r="F65" s="8">
        <v>2250</v>
      </c>
      <c r="G65" s="8">
        <v>2250</v>
      </c>
      <c r="H65" s="8">
        <v>2250</v>
      </c>
      <c r="I65" s="8">
        <v>2250</v>
      </c>
    </row>
    <row r="66" spans="1:9" ht="36">
      <c r="A66" s="2">
        <v>57</v>
      </c>
      <c r="B66" s="10" t="s">
        <v>47</v>
      </c>
      <c r="C66" s="8">
        <v>1170</v>
      </c>
      <c r="D66" s="8">
        <v>1170</v>
      </c>
      <c r="E66" s="8">
        <v>1170</v>
      </c>
      <c r="F66" s="8">
        <v>1170</v>
      </c>
      <c r="G66" s="8">
        <v>1170</v>
      </c>
      <c r="H66" s="8">
        <v>1170</v>
      </c>
      <c r="I66" s="8">
        <v>1170</v>
      </c>
    </row>
    <row r="67" spans="1:9" ht="36">
      <c r="A67" s="2">
        <v>58</v>
      </c>
      <c r="B67" s="10" t="s">
        <v>48</v>
      </c>
      <c r="C67" s="8">
        <v>1580</v>
      </c>
      <c r="D67" s="8">
        <v>1580</v>
      </c>
      <c r="E67" s="8">
        <v>1580</v>
      </c>
      <c r="F67" s="8">
        <v>1580</v>
      </c>
      <c r="G67" s="8">
        <v>1580</v>
      </c>
      <c r="H67" s="8">
        <v>1580</v>
      </c>
      <c r="I67" s="8">
        <v>1580</v>
      </c>
    </row>
  </sheetData>
  <sheetProtection/>
  <mergeCells count="17">
    <mergeCell ref="B62:I62"/>
    <mergeCell ref="B63:I63"/>
    <mergeCell ref="B22:I22"/>
    <mergeCell ref="B23:I23"/>
    <mergeCell ref="B57:I57"/>
    <mergeCell ref="B44:I44"/>
    <mergeCell ref="B49:I49"/>
    <mergeCell ref="B50:I50"/>
    <mergeCell ref="A1:I1"/>
    <mergeCell ref="A2:I2"/>
    <mergeCell ref="A3:I3"/>
    <mergeCell ref="A4:I4"/>
    <mergeCell ref="B10:I10"/>
    <mergeCell ref="B11:I11"/>
    <mergeCell ref="A5:I5"/>
    <mergeCell ref="A7:I7"/>
    <mergeCell ref="A6:I6"/>
  </mergeCells>
  <printOptions/>
  <pageMargins left="0.47" right="0.31" top="0.58" bottom="0.39" header="0.33" footer="0.23"/>
  <pageSetup fitToHeight="0" fitToWidth="1" horizontalDpi="600" verticalDpi="600" orientation="landscape" paperSize="9" scale="6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АСГО</cp:lastModifiedBy>
  <cp:lastPrinted>2023-03-10T06:24:26Z</cp:lastPrinted>
  <dcterms:created xsi:type="dcterms:W3CDTF">2011-02-17T04:04:58Z</dcterms:created>
  <dcterms:modified xsi:type="dcterms:W3CDTF">2023-03-10T06:25:03Z</dcterms:modified>
  <cp:category/>
  <cp:version/>
  <cp:contentType/>
  <cp:contentStatus/>
</cp:coreProperties>
</file>